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d4c1bfe7db36faf/Documents/3_work/Dijon_FILEAS/analyse/EUCLEG_2021/report/intro/sol_nutritive/"/>
    </mc:Choice>
  </mc:AlternateContent>
  <xr:revisionPtr revIDLastSave="0" documentId="8_{E453576B-7CE6-4F05-85E6-112158D4AE2C}" xr6:coauthVersionLast="47" xr6:coauthVersionMax="47" xr10:uidLastSave="{00000000-0000-0000-0000-000000000000}"/>
  <bookViews>
    <workbookView xWindow="-110" yWindow="-110" windowWidth="38620" windowHeight="21100" xr2:uid="{0F5D355F-50DA-7941-BACB-D0852631F61E}"/>
  </bookViews>
  <sheets>
    <sheet name="Solutions mères" sheetId="2" r:id="rId1"/>
  </sheets>
  <definedNames>
    <definedName name="_xlnm.Print_Area" localSheetId="0">'Solutions mères'!$A$1:$F$72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5" i="2" l="1"/>
  <c r="D55" i="2"/>
  <c r="D54" i="2" s="1"/>
  <c r="E54" i="2" s="1"/>
  <c r="E65" i="2" s="1"/>
  <c r="D65" i="2" s="1"/>
  <c r="E55" i="2"/>
  <c r="B57" i="2"/>
  <c r="E57" i="2"/>
  <c r="B58" i="2"/>
  <c r="E58" i="2"/>
  <c r="B60" i="2"/>
  <c r="E60" i="2"/>
  <c r="F60" i="2"/>
  <c r="F61" i="2"/>
  <c r="E61" i="2" s="1"/>
  <c r="B62" i="2"/>
  <c r="E62" i="2"/>
  <c r="F63" i="2"/>
  <c r="B63" i="2" s="1"/>
  <c r="F64" i="2"/>
  <c r="B64" i="2" s="1"/>
  <c r="B65" i="2"/>
  <c r="B67" i="2"/>
  <c r="E67" i="2"/>
  <c r="D29" i="2"/>
  <c r="E29" i="2" s="1"/>
  <c r="E40" i="2" s="1"/>
  <c r="D40" i="2" s="1"/>
  <c r="B32" i="2"/>
  <c r="E32" i="2"/>
  <c r="B33" i="2"/>
  <c r="E33" i="2"/>
  <c r="F34" i="2"/>
  <c r="E34" i="2" s="1"/>
  <c r="F35" i="2"/>
  <c r="B35" i="2" s="1"/>
  <c r="F36" i="2"/>
  <c r="E36" i="2" s="1"/>
  <c r="B37" i="2"/>
  <c r="E37" i="2"/>
  <c r="F38" i="2"/>
  <c r="E38" i="2" s="1"/>
  <c r="F39" i="2"/>
  <c r="B39" i="2" s="1"/>
  <c r="B40" i="2"/>
  <c r="B42" i="2"/>
  <c r="E42" i="2"/>
  <c r="B21" i="2"/>
  <c r="E64" i="2" l="1"/>
  <c r="E63" i="2"/>
  <c r="E69" i="2" s="1"/>
  <c r="E35" i="2"/>
  <c r="B61" i="2"/>
  <c r="E39" i="2"/>
  <c r="E44" i="2" s="1"/>
  <c r="B34" i="2"/>
  <c r="B38" i="2"/>
  <c r="B36" i="2"/>
  <c r="D21" i="2"/>
  <c r="E20" i="2"/>
  <c r="B20" i="2" s="1"/>
  <c r="E19" i="2"/>
  <c r="B19" i="2" s="1"/>
  <c r="E18" i="2"/>
  <c r="B18" i="2" s="1"/>
  <c r="E17" i="2"/>
  <c r="B17" i="2" s="1"/>
  <c r="B16" i="2"/>
  <c r="B15" i="2"/>
  <c r="E14" i="2"/>
  <c r="B14" i="2"/>
  <c r="E13" i="2"/>
  <c r="B13" i="2" s="1"/>
  <c r="E12" i="2"/>
  <c r="B12" i="2"/>
  <c r="E11" i="2"/>
  <c r="B11" i="2" s="1"/>
  <c r="D6" i="2"/>
  <c r="B6" i="2"/>
  <c r="D5" i="2"/>
  <c r="B5" i="2"/>
  <c r="D4" i="2"/>
  <c r="B4" i="2"/>
  <c r="D3" i="2"/>
  <c r="B3" i="2"/>
  <c r="B69" i="2" l="1"/>
  <c r="B54" i="2"/>
  <c r="B29" i="2"/>
  <c r="B44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Karine Gallardo</author>
    <author xml:space="preserve"> </author>
  </authors>
  <commentList>
    <comment ref="A3" authorId="0" shapeId="0" xr:uid="{11158E44-A73B-FB49-B031-A5D2E3777D84}">
      <text>
        <r>
          <rPr>
            <b/>
            <sz val="10"/>
            <color indexed="81"/>
            <rFont val="Tahoma"/>
            <family val="2"/>
          </rPr>
          <t>Karine Gallardo:</t>
        </r>
        <r>
          <rPr>
            <sz val="10"/>
            <color indexed="81"/>
            <rFont val="Tahoma"/>
            <family val="2"/>
          </rPr>
          <t xml:space="preserve">
solubility in water =100g/l
Quantité de MnCl2 initiale / 2,5</t>
        </r>
      </text>
    </comment>
    <comment ref="A4" authorId="0" shapeId="0" xr:uid="{66EF7E93-4153-7547-99EA-0DB13F803C10}">
      <text>
        <r>
          <rPr>
            <b/>
            <sz val="10"/>
            <color rgb="FF000000"/>
            <rFont val="Tahoma"/>
            <family val="2"/>
          </rPr>
          <t>Karine Gallardo: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solubility in water =700g/l
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Quantité initiale de CuCl2 / 2,5</t>
        </r>
      </text>
    </comment>
    <comment ref="A5" authorId="0" shapeId="0" xr:uid="{29C5F644-4A47-444F-9A03-4443B89EC6D0}">
      <text>
        <r>
          <rPr>
            <b/>
            <sz val="10"/>
            <color indexed="81"/>
            <rFont val="Tahoma"/>
            <family val="2"/>
          </rPr>
          <t>Karine Gallardo:</t>
        </r>
        <r>
          <rPr>
            <sz val="10"/>
            <color indexed="81"/>
            <rFont val="Tahoma"/>
            <family val="2"/>
          </rPr>
          <t xml:space="preserve">
à conserver dans dessicateur; solubility in water =760g/l
Quantité initiale / 1,98</t>
        </r>
      </text>
    </comment>
    <comment ref="A6" authorId="0" shapeId="0" xr:uid="{D31130B3-C6C0-8341-9624-4FEC557670B3}">
      <text>
        <r>
          <rPr>
            <b/>
            <sz val="10"/>
            <color indexed="81"/>
            <rFont val="Tahoma"/>
            <family val="2"/>
          </rPr>
          <t>Karine Gallardo:</t>
        </r>
        <r>
          <rPr>
            <sz val="10"/>
            <color indexed="81"/>
            <rFont val="Tahoma"/>
            <family val="2"/>
          </rPr>
          <t xml:space="preserve">
solubility in water =25g/l
Qunatité initiale de Bore / 4
(nous étions au seuil maximal toléré d'excès de Bore)</t>
        </r>
      </text>
    </comment>
    <comment ref="A11" authorId="0" shapeId="0" xr:uid="{BC54996B-CECE-1045-B5DC-9E9CF5F3E960}">
      <text>
        <r>
          <rPr>
            <b/>
            <sz val="10"/>
            <color indexed="81"/>
            <rFont val="Tahoma"/>
            <family val="2"/>
          </rPr>
          <t>Karine Gallardo:</t>
        </r>
        <r>
          <rPr>
            <sz val="10"/>
            <color indexed="81"/>
            <rFont val="Tahoma"/>
            <family val="2"/>
          </rPr>
          <t xml:space="preserve">
solubility in water =133g/l</t>
        </r>
      </text>
    </comment>
    <comment ref="A13" authorId="0" shapeId="0" xr:uid="{A85E0132-0514-5A4D-9ECB-FBAA4B50C5FE}">
      <text>
        <r>
          <rPr>
            <b/>
            <sz val="10"/>
            <color indexed="81"/>
            <rFont val="Tahoma"/>
            <family val="2"/>
          </rPr>
          <t>Karine Gallardo:</t>
        </r>
        <r>
          <rPr>
            <sz val="10"/>
            <color indexed="81"/>
            <rFont val="Tahoma"/>
            <family val="2"/>
          </rPr>
          <t xml:space="preserve">
solubility in water =500g/l</t>
        </r>
      </text>
    </comment>
    <comment ref="A20" authorId="0" shapeId="0" xr:uid="{06277DF0-1D6D-1D44-B318-5C1815EE8005}">
      <text>
        <r>
          <rPr>
            <b/>
            <sz val="10"/>
            <color rgb="FF000000"/>
            <rFont val="Tahoma"/>
            <family val="2"/>
          </rPr>
          <t>Karine Gallardo: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C10H12FeN2NaO8</t>
        </r>
      </text>
    </comment>
    <comment ref="E27" authorId="0" shapeId="0" xr:uid="{1901F1FB-9F2B-4841-8BB0-DBAB4DD7B308}">
      <text>
        <r>
          <rPr>
            <b/>
            <sz val="10"/>
            <color rgb="FF000000"/>
            <rFont val="Tahoma"/>
            <family val="2"/>
          </rPr>
          <t>Karine Gallardo: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Karine Gallardo:
</t>
        </r>
        <r>
          <rPr>
            <sz val="10"/>
            <color rgb="FF000000"/>
            <rFont val="Tahoma"/>
            <family val="2"/>
          </rPr>
          <t xml:space="preserve">Pour la totalité de la manip.
</t>
        </r>
        <r>
          <rPr>
            <sz val="10"/>
            <color rgb="FF000000"/>
            <rFont val="Tahoma"/>
            <family val="2"/>
          </rPr>
          <t xml:space="preserve">400 L /10 jours
</t>
        </r>
        <r>
          <rPr>
            <sz val="10"/>
            <color rgb="FF000000"/>
            <rFont val="Tahoma"/>
            <family val="2"/>
          </rPr>
          <t xml:space="preserve">1 200 L/mois
</t>
        </r>
        <r>
          <rPr>
            <sz val="10"/>
            <color rgb="FF000000"/>
            <rFont val="Tahoma"/>
            <family val="2"/>
          </rPr>
          <t>5 000 L de solution/4,5 mois</t>
        </r>
      </text>
    </comment>
    <comment ref="A32" authorId="1" shapeId="0" xr:uid="{5F3BAE74-78A4-7A45-A2D5-E2D4DABA28A7}">
      <text>
        <r>
          <rPr>
            <b/>
            <sz val="10"/>
            <color indexed="81"/>
            <rFont val="Tahoma"/>
            <family val="2"/>
          </rPr>
          <t xml:space="preserve"> :</t>
        </r>
        <r>
          <rPr>
            <sz val="10"/>
            <color indexed="81"/>
            <rFont val="Tahoma"/>
            <family val="2"/>
          </rPr>
          <t xml:space="preserve">
Ca ajouté pour compenser CaNO3 sans dépasser la quantité de Chlore utilisée par Christian</t>
        </r>
      </text>
    </comment>
    <comment ref="A33" authorId="1" shapeId="0" xr:uid="{785D72A7-1D55-3A4D-B519-F8E9DA6C7ACF}">
      <text>
        <r>
          <rPr>
            <b/>
            <sz val="10"/>
            <color rgb="FF000000"/>
            <rFont val="Tahoma"/>
            <family val="2"/>
          </rPr>
          <t xml:space="preserve"> 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Ca ajouté pour compenser CaNO3 sans dépasser la quantité de Chlore utilisée par Christian</t>
        </r>
      </text>
    </comment>
    <comment ref="A35" authorId="0" shapeId="0" xr:uid="{062C5310-30B3-B443-A1DC-945D469A773C}">
      <text>
        <r>
          <rPr>
            <b/>
            <sz val="10"/>
            <color indexed="81"/>
            <rFont val="Tahoma"/>
            <family val="2"/>
          </rPr>
          <t>Karine Gallardo:</t>
        </r>
        <r>
          <rPr>
            <sz val="10"/>
            <color indexed="81"/>
            <rFont val="Tahoma"/>
            <family val="2"/>
          </rPr>
          <t xml:space="preserve">
volume modifié pour équilibrer la quantité de Mg (volume initial de solution mère / 1,967)</t>
        </r>
      </text>
    </comment>
    <comment ref="A38" authorId="0" shapeId="0" xr:uid="{D66141B6-C39E-0F40-9822-81C2EFDEE119}">
      <text>
        <r>
          <rPr>
            <b/>
            <sz val="10"/>
            <color indexed="81"/>
            <rFont val="Tahoma"/>
            <family val="2"/>
          </rPr>
          <t>Karine Gallardo:</t>
        </r>
        <r>
          <rPr>
            <sz val="10"/>
            <color indexed="81"/>
            <rFont val="Tahoma"/>
            <family val="2"/>
          </rPr>
          <t xml:space="preserve">
volume modifié pour équilibrer la quantité de Mg (volume initial de solution mère *7)</t>
        </r>
      </text>
    </comment>
    <comment ref="A39" authorId="0" shapeId="0" xr:uid="{903D657F-05CD-4541-BD86-3F8BD093A8D9}">
      <text>
        <r>
          <rPr>
            <b/>
            <sz val="10"/>
            <color indexed="81"/>
            <rFont val="Tahoma"/>
            <family val="2"/>
          </rPr>
          <t>Karine Gallardo:</t>
        </r>
        <r>
          <rPr>
            <sz val="10"/>
            <color indexed="81"/>
            <rFont val="Tahoma"/>
            <family val="2"/>
          </rPr>
          <t xml:space="preserve">
 Quantité initiale de fer *1,62</t>
        </r>
      </text>
    </comment>
    <comment ref="A42" authorId="1" shapeId="0" xr:uid="{6665D5EF-F060-B549-8DEF-4966EE606F98}">
      <text>
        <r>
          <rPr>
            <b/>
            <sz val="10"/>
            <color rgb="FF000000"/>
            <rFont val="Tahoma"/>
            <family val="2"/>
          </rPr>
          <t xml:space="preserve"> 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apporte 78 mg de potassium à la solution finale</t>
        </r>
      </text>
    </comment>
    <comment ref="E52" authorId="0" shapeId="0" xr:uid="{BB10A82C-3D4A-B840-B59F-A26EECD676DB}">
      <text>
        <r>
          <rPr>
            <b/>
            <sz val="10"/>
            <color rgb="FF000000"/>
            <rFont val="Tahoma"/>
            <family val="2"/>
          </rPr>
          <t>Karine Gallardo: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Karine Gallardo:
</t>
        </r>
        <r>
          <rPr>
            <sz val="10"/>
            <color rgb="FF000000"/>
            <rFont val="Tahoma"/>
            <family val="2"/>
          </rPr>
          <t xml:space="preserve">Pour la totalité de la manip.
</t>
        </r>
        <r>
          <rPr>
            <sz val="10"/>
            <color rgb="FF000000"/>
            <rFont val="Tahoma"/>
            <family val="2"/>
          </rPr>
          <t xml:space="preserve">400 L /10 jours
</t>
        </r>
        <r>
          <rPr>
            <sz val="10"/>
            <color rgb="FF000000"/>
            <rFont val="Tahoma"/>
            <family val="2"/>
          </rPr>
          <t xml:space="preserve">1 200 L/mois
</t>
        </r>
        <r>
          <rPr>
            <sz val="10"/>
            <color rgb="FF000000"/>
            <rFont val="Tahoma"/>
            <family val="2"/>
          </rPr>
          <t>5 000 L de solution/4,5 mois</t>
        </r>
      </text>
    </comment>
    <comment ref="A55" authorId="1" shapeId="0" xr:uid="{2D3615F9-6C24-914E-92DE-E91588F55B74}">
      <text>
        <r>
          <rPr>
            <b/>
            <sz val="10"/>
            <color rgb="FF000000"/>
            <rFont val="Tahoma"/>
            <family val="2"/>
          </rPr>
          <t xml:space="preserve"> 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apporte 164 mg de K à la solution finale</t>
        </r>
      </text>
    </comment>
    <comment ref="A57" authorId="1" shapeId="0" xr:uid="{F8A4F5A7-C044-9647-BE28-82935D754C20}">
      <text>
        <r>
          <rPr>
            <b/>
            <sz val="10"/>
            <color indexed="81"/>
            <rFont val="Tahoma"/>
            <family val="2"/>
          </rPr>
          <t xml:space="preserve"> :</t>
        </r>
        <r>
          <rPr>
            <sz val="10"/>
            <color indexed="81"/>
            <rFont val="Tahoma"/>
            <family val="2"/>
          </rPr>
          <t xml:space="preserve">
Ca ajouté pour compenser CaNO3 sans dépasser la quantité de Chlore utilisée par Christian</t>
        </r>
      </text>
    </comment>
    <comment ref="A58" authorId="1" shapeId="0" xr:uid="{F444BFD6-2C55-D449-994A-11E4BCB6744B}">
      <text>
        <r>
          <rPr>
            <b/>
            <sz val="10"/>
            <color indexed="81"/>
            <rFont val="Tahoma"/>
            <family val="2"/>
          </rPr>
          <t xml:space="preserve"> :</t>
        </r>
        <r>
          <rPr>
            <sz val="10"/>
            <color indexed="81"/>
            <rFont val="Tahoma"/>
            <family val="2"/>
          </rPr>
          <t xml:space="preserve">
Ca ajouté pour compenser CaNO3 sans dépasser la quantité de Chlore utilisée par Christian</t>
        </r>
      </text>
    </comment>
    <comment ref="A60" authorId="0" shapeId="0" xr:uid="{41E2D1F3-5EFE-904C-8877-A8B58E7054D8}">
      <text>
        <r>
          <rPr>
            <b/>
            <sz val="10"/>
            <color rgb="FF000000"/>
            <rFont val="Tahoma"/>
            <family val="2"/>
          </rPr>
          <t>Karine Gallardo: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volume modifié pour équilibrer la quantité de Mg (volume initial de solution mère / 1,967)</t>
        </r>
      </text>
    </comment>
    <comment ref="D60" authorId="0" shapeId="0" xr:uid="{D43F7DAE-CE9E-2548-87FD-87D9EF023A8E}">
      <text>
        <r>
          <rPr>
            <b/>
            <sz val="10"/>
            <color indexed="81"/>
            <rFont val="Tahoma"/>
            <family val="2"/>
          </rPr>
          <t>Karine Gallardo:</t>
        </r>
        <r>
          <rPr>
            <sz val="10"/>
            <color indexed="81"/>
            <rFont val="Tahoma"/>
            <family val="2"/>
          </rPr>
          <t xml:space="preserve">
pour ajuster Q Mg</t>
        </r>
      </text>
    </comment>
    <comment ref="A63" authorId="0" shapeId="0" xr:uid="{5B8970F7-7D83-FF46-A50B-D592EDEC9D85}">
      <text>
        <r>
          <rPr>
            <b/>
            <sz val="10"/>
            <color indexed="81"/>
            <rFont val="Tahoma"/>
            <family val="2"/>
          </rPr>
          <t>Karine Gallardo:</t>
        </r>
        <r>
          <rPr>
            <sz val="10"/>
            <color indexed="81"/>
            <rFont val="Tahoma"/>
            <family val="2"/>
          </rPr>
          <t xml:space="preserve">
volume modifié pour équilibrer la quantité de Mg (volume initial de solution mère *7)</t>
        </r>
      </text>
    </comment>
    <comment ref="A64" authorId="0" shapeId="0" xr:uid="{AD2001E1-CA5C-0D43-84EE-A33FF6E1B94E}">
      <text>
        <r>
          <rPr>
            <b/>
            <sz val="10"/>
            <color rgb="FF000000"/>
            <rFont val="Tahoma"/>
            <family val="2"/>
          </rPr>
          <t>Karine Gallardo: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 Quantité initiale de fer *1,62</t>
        </r>
      </text>
    </comment>
    <comment ref="A67" authorId="1" shapeId="0" xr:uid="{95567EAC-858F-B749-A4D5-BEFB06B22AB2}">
      <text>
        <r>
          <rPr>
            <b/>
            <sz val="10"/>
            <color indexed="81"/>
            <rFont val="Tahoma"/>
            <family val="2"/>
          </rPr>
          <t xml:space="preserve"> :</t>
        </r>
        <r>
          <rPr>
            <sz val="10"/>
            <color indexed="81"/>
            <rFont val="Tahoma"/>
            <family val="2"/>
          </rPr>
          <t xml:space="preserve">
apporte 78 mg de potassium à la solution finale</t>
        </r>
      </text>
    </comment>
  </commentList>
</comments>
</file>

<file path=xl/sharedStrings.xml><?xml version="1.0" encoding="utf-8"?>
<sst xmlns="http://schemas.openxmlformats.org/spreadsheetml/2006/main" count="91" uniqueCount="53">
  <si>
    <t>Solutions mères</t>
  </si>
  <si>
    <r>
      <t>KNO</t>
    </r>
    <r>
      <rPr>
        <b/>
        <vertAlign val="subscript"/>
        <sz val="12"/>
        <color theme="4"/>
        <rFont val="Arial"/>
        <family val="2"/>
      </rPr>
      <t>3</t>
    </r>
  </si>
  <si>
    <r>
      <t>Ca(NO</t>
    </r>
    <r>
      <rPr>
        <b/>
        <vertAlign val="subscript"/>
        <sz val="12"/>
        <color theme="4"/>
        <rFont val="Arial"/>
        <family val="2"/>
      </rPr>
      <t>3</t>
    </r>
    <r>
      <rPr>
        <b/>
        <sz val="12"/>
        <color theme="4"/>
        <rFont val="Arial"/>
        <family val="2"/>
      </rPr>
      <t>)</t>
    </r>
    <r>
      <rPr>
        <b/>
        <vertAlign val="subscript"/>
        <sz val="12"/>
        <color theme="4"/>
        <rFont val="Arial"/>
        <family val="2"/>
      </rPr>
      <t>2</t>
    </r>
    <r>
      <rPr>
        <b/>
        <sz val="12"/>
        <color theme="4"/>
        <rFont val="Arial"/>
        <family val="2"/>
      </rPr>
      <t xml:space="preserve"> 4H</t>
    </r>
    <r>
      <rPr>
        <b/>
        <vertAlign val="subscript"/>
        <sz val="12"/>
        <color theme="4"/>
        <rFont val="Arial"/>
        <family val="2"/>
      </rPr>
      <t>2</t>
    </r>
    <r>
      <rPr>
        <b/>
        <sz val="12"/>
        <color theme="4"/>
        <rFont val="Arial"/>
        <family val="2"/>
      </rPr>
      <t>O</t>
    </r>
  </si>
  <si>
    <t>KCl</t>
  </si>
  <si>
    <r>
      <t>CaCl</t>
    </r>
    <r>
      <rPr>
        <b/>
        <vertAlign val="subscript"/>
        <sz val="12"/>
        <color theme="4"/>
        <rFont val="Arial"/>
        <family val="2"/>
      </rPr>
      <t>2</t>
    </r>
  </si>
  <si>
    <r>
      <t>MgSO</t>
    </r>
    <r>
      <rPr>
        <b/>
        <vertAlign val="subscript"/>
        <sz val="12"/>
        <color indexed="10"/>
        <rFont val="Arial"/>
        <family val="2"/>
      </rPr>
      <t>4</t>
    </r>
    <r>
      <rPr>
        <b/>
        <sz val="12"/>
        <color indexed="10"/>
        <rFont val="Arial"/>
        <family val="2"/>
      </rPr>
      <t xml:space="preserve"> + 7H</t>
    </r>
    <r>
      <rPr>
        <b/>
        <vertAlign val="subscript"/>
        <sz val="12"/>
        <color indexed="10"/>
        <rFont val="Arial"/>
        <family val="2"/>
      </rPr>
      <t>2</t>
    </r>
    <r>
      <rPr>
        <b/>
        <sz val="12"/>
        <color indexed="10"/>
        <rFont val="Arial"/>
        <family val="2"/>
      </rPr>
      <t>O</t>
    </r>
  </si>
  <si>
    <r>
      <t>MgCl</t>
    </r>
    <r>
      <rPr>
        <b/>
        <vertAlign val="subscript"/>
        <sz val="12"/>
        <color indexed="10"/>
        <rFont val="Arial"/>
        <family val="2"/>
      </rPr>
      <t>2</t>
    </r>
  </si>
  <si>
    <t>NaCl</t>
  </si>
  <si>
    <t>OLIGO 500X</t>
  </si>
  <si>
    <t>500 x</t>
  </si>
  <si>
    <t>1 x</t>
  </si>
  <si>
    <r>
      <t>Na</t>
    </r>
    <r>
      <rPr>
        <b/>
        <vertAlign val="subscript"/>
        <sz val="12"/>
        <rFont val="Arial"/>
        <family val="2"/>
      </rPr>
      <t>2</t>
    </r>
    <r>
      <rPr>
        <b/>
        <sz val="12"/>
        <rFont val="Arial"/>
        <family val="2"/>
      </rPr>
      <t>MoO</t>
    </r>
    <r>
      <rPr>
        <b/>
        <vertAlign val="subscript"/>
        <sz val="12"/>
        <rFont val="Arial"/>
        <family val="2"/>
      </rPr>
      <t>4</t>
    </r>
    <r>
      <rPr>
        <b/>
        <sz val="12"/>
        <rFont val="Arial"/>
        <family val="2"/>
      </rPr>
      <t xml:space="preserve"> + 2H</t>
    </r>
    <r>
      <rPr>
        <b/>
        <vertAlign val="subscript"/>
        <sz val="12"/>
        <rFont val="Arial"/>
        <family val="2"/>
      </rPr>
      <t>2</t>
    </r>
    <r>
      <rPr>
        <b/>
        <sz val="12"/>
        <rFont val="Arial"/>
        <family val="2"/>
      </rPr>
      <t>O</t>
    </r>
  </si>
  <si>
    <t>FeNa EDTA</t>
  </si>
  <si>
    <r>
      <t>H</t>
    </r>
    <r>
      <rPr>
        <b/>
        <vertAlign val="subscript"/>
        <sz val="12"/>
        <rFont val="Arial"/>
        <family val="2"/>
      </rPr>
      <t>3</t>
    </r>
    <r>
      <rPr>
        <b/>
        <sz val="12"/>
        <rFont val="Arial"/>
        <family val="2"/>
      </rPr>
      <t>PO</t>
    </r>
    <r>
      <rPr>
        <b/>
        <vertAlign val="subscript"/>
        <sz val="12"/>
        <rFont val="Arial"/>
        <family val="2"/>
      </rPr>
      <t>4</t>
    </r>
  </si>
  <si>
    <t>pH&lt;7</t>
  </si>
  <si>
    <r>
      <t>K</t>
    </r>
    <r>
      <rPr>
        <b/>
        <vertAlign val="subscript"/>
        <sz val="12"/>
        <rFont val="Arial"/>
        <family val="2"/>
      </rPr>
      <t>2</t>
    </r>
    <r>
      <rPr>
        <b/>
        <sz val="12"/>
        <rFont val="Arial"/>
        <family val="2"/>
      </rPr>
      <t>HPO</t>
    </r>
    <r>
      <rPr>
        <b/>
        <vertAlign val="subscript"/>
        <sz val="12"/>
        <rFont val="Arial"/>
        <family val="2"/>
      </rPr>
      <t>4</t>
    </r>
  </si>
  <si>
    <t>pH 6,5</t>
  </si>
  <si>
    <t>Total Volume (ml)</t>
  </si>
  <si>
    <t>g/5L</t>
  </si>
  <si>
    <t>mM</t>
  </si>
  <si>
    <t>g/L</t>
  </si>
  <si>
    <r>
      <t>MnCl</t>
    </r>
    <r>
      <rPr>
        <b/>
        <vertAlign val="subscript"/>
        <sz val="12"/>
        <rFont val="Arial"/>
        <family val="2"/>
      </rPr>
      <t>2</t>
    </r>
    <r>
      <rPr>
        <b/>
        <sz val="12"/>
        <rFont val="Arial"/>
        <family val="2"/>
      </rPr>
      <t xml:space="preserve"> + 4H</t>
    </r>
    <r>
      <rPr>
        <b/>
        <vertAlign val="subscript"/>
        <sz val="12"/>
        <rFont val="Arial"/>
        <family val="2"/>
      </rPr>
      <t>2</t>
    </r>
    <r>
      <rPr>
        <b/>
        <sz val="12"/>
        <rFont val="Arial"/>
        <family val="2"/>
      </rPr>
      <t>O</t>
    </r>
  </si>
  <si>
    <r>
      <t>CuCl</t>
    </r>
    <r>
      <rPr>
        <b/>
        <vertAlign val="subscript"/>
        <sz val="12"/>
        <rFont val="Arial"/>
        <family val="2"/>
      </rPr>
      <t>2</t>
    </r>
    <r>
      <rPr>
        <b/>
        <sz val="12"/>
        <rFont val="Arial"/>
        <family val="2"/>
      </rPr>
      <t xml:space="preserve"> + 2H</t>
    </r>
    <r>
      <rPr>
        <b/>
        <vertAlign val="subscript"/>
        <sz val="12"/>
        <rFont val="Arial"/>
        <family val="2"/>
      </rPr>
      <t>2</t>
    </r>
    <r>
      <rPr>
        <b/>
        <sz val="12"/>
        <rFont val="Arial"/>
        <family val="2"/>
      </rPr>
      <t>O</t>
    </r>
  </si>
  <si>
    <r>
      <t>ZNCl</t>
    </r>
    <r>
      <rPr>
        <b/>
        <vertAlign val="subscript"/>
        <sz val="12"/>
        <rFont val="Arial"/>
        <family val="2"/>
      </rPr>
      <t>2</t>
    </r>
  </si>
  <si>
    <r>
      <t>H</t>
    </r>
    <r>
      <rPr>
        <b/>
        <vertAlign val="subscript"/>
        <sz val="12"/>
        <rFont val="Arial"/>
        <family val="2"/>
      </rPr>
      <t>3</t>
    </r>
    <r>
      <rPr>
        <b/>
        <sz val="12"/>
        <rFont val="Arial"/>
        <family val="2"/>
      </rPr>
      <t>BO</t>
    </r>
    <r>
      <rPr>
        <b/>
        <vertAlign val="subscript"/>
        <sz val="12"/>
        <rFont val="Arial"/>
        <family val="2"/>
      </rPr>
      <t>3</t>
    </r>
  </si>
  <si>
    <t>qsp 5L</t>
  </si>
  <si>
    <t>qsp 1L</t>
  </si>
  <si>
    <t>g/8L</t>
  </si>
  <si>
    <r>
      <t>KNO</t>
    </r>
    <r>
      <rPr>
        <b/>
        <vertAlign val="subscript"/>
        <sz val="12"/>
        <rFont val="Arial"/>
        <family val="2"/>
      </rPr>
      <t>3</t>
    </r>
  </si>
  <si>
    <r>
      <t>Ca(NO</t>
    </r>
    <r>
      <rPr>
        <b/>
        <vertAlign val="subscript"/>
        <sz val="12"/>
        <rFont val="Arial"/>
        <family val="2"/>
      </rPr>
      <t>3</t>
    </r>
    <r>
      <rPr>
        <b/>
        <sz val="12"/>
        <rFont val="Arial"/>
        <family val="2"/>
      </rPr>
      <t>)</t>
    </r>
    <r>
      <rPr>
        <b/>
        <vertAlign val="subscript"/>
        <sz val="12"/>
        <rFont val="Arial"/>
        <family val="2"/>
      </rPr>
      <t>2</t>
    </r>
    <r>
      <rPr>
        <b/>
        <sz val="12"/>
        <rFont val="Arial"/>
        <family val="2"/>
      </rPr>
      <t xml:space="preserve"> 4H</t>
    </r>
    <r>
      <rPr>
        <b/>
        <vertAlign val="subscript"/>
        <sz val="12"/>
        <rFont val="Arial"/>
        <family val="2"/>
      </rPr>
      <t>2</t>
    </r>
    <r>
      <rPr>
        <b/>
        <sz val="12"/>
        <rFont val="Arial"/>
        <family val="2"/>
      </rPr>
      <t>O</t>
    </r>
  </si>
  <si>
    <r>
      <t>CaCl</t>
    </r>
    <r>
      <rPr>
        <b/>
        <vertAlign val="subscript"/>
        <sz val="12"/>
        <color theme="3"/>
        <rFont val="Arial"/>
        <family val="2"/>
      </rPr>
      <t>2</t>
    </r>
  </si>
  <si>
    <r>
      <t>MgSO</t>
    </r>
    <r>
      <rPr>
        <b/>
        <vertAlign val="subscript"/>
        <sz val="12"/>
        <rFont val="Arial"/>
        <family val="2"/>
      </rPr>
      <t>4</t>
    </r>
    <r>
      <rPr>
        <b/>
        <sz val="12"/>
        <rFont val="Arial"/>
        <family val="2"/>
      </rPr>
      <t xml:space="preserve"> + 7H</t>
    </r>
    <r>
      <rPr>
        <b/>
        <vertAlign val="subscript"/>
        <sz val="12"/>
        <rFont val="Arial"/>
        <family val="2"/>
      </rPr>
      <t>2</t>
    </r>
    <r>
      <rPr>
        <b/>
        <sz val="12"/>
        <rFont val="Arial"/>
        <family val="2"/>
      </rPr>
      <t>O</t>
    </r>
  </si>
  <si>
    <r>
      <t>MgCl</t>
    </r>
    <r>
      <rPr>
        <b/>
        <vertAlign val="subscript"/>
        <sz val="12"/>
        <rFont val="Arial"/>
        <family val="2"/>
      </rPr>
      <t>2</t>
    </r>
  </si>
  <si>
    <r>
      <t>FeNa EDTA, 3H</t>
    </r>
    <r>
      <rPr>
        <b/>
        <vertAlign val="subscript"/>
        <sz val="12"/>
        <rFont val="Arial"/>
        <family val="2"/>
      </rPr>
      <t>2</t>
    </r>
    <r>
      <rPr>
        <b/>
        <sz val="12"/>
        <rFont val="Arial"/>
        <family val="2"/>
      </rPr>
      <t>O</t>
    </r>
  </si>
  <si>
    <t>qsp 8L</t>
  </si>
  <si>
    <r>
      <t>Na</t>
    </r>
    <r>
      <rPr>
        <b/>
        <vertAlign val="subscript"/>
        <sz val="12"/>
        <rFont val="Arial"/>
        <family val="2"/>
      </rPr>
      <t>2</t>
    </r>
    <r>
      <rPr>
        <b/>
        <sz val="12"/>
        <rFont val="Arial"/>
        <family val="2"/>
      </rPr>
      <t>MoO4 + 2H</t>
    </r>
    <r>
      <rPr>
        <b/>
        <vertAlign val="subscript"/>
        <sz val="12"/>
        <rFont val="Arial"/>
        <family val="2"/>
      </rPr>
      <t>2</t>
    </r>
    <r>
      <rPr>
        <b/>
        <sz val="12"/>
        <rFont val="Arial"/>
        <family val="2"/>
      </rPr>
      <t>O</t>
    </r>
  </si>
  <si>
    <t>KOH</t>
  </si>
  <si>
    <t>0N S+</t>
  </si>
  <si>
    <t>0N S-</t>
  </si>
  <si>
    <t>Preparation of OLIGO 500X solution</t>
  </si>
  <si>
    <t>Products</t>
  </si>
  <si>
    <t>Preparation of stock solutions (ions), qsp with Milli-Q water</t>
  </si>
  <si>
    <t>Molar mass</t>
  </si>
  <si>
    <t>Milli-Q Water</t>
  </si>
  <si>
    <t>Osmosed water</t>
  </si>
  <si>
    <t>ml of mother solution for x L</t>
  </si>
  <si>
    <t>[mother solution] mM</t>
  </si>
  <si>
    <t>ml of mother solution for 1L</t>
  </si>
  <si>
    <t>L of mother solution of  x L</t>
  </si>
  <si>
    <t>[finale solution ] mM</t>
  </si>
  <si>
    <t>Shake the solution well after adding EACH component.</t>
  </si>
  <si>
    <t>Adjust pH to 6.5 (important for nodulation) with H3PO4</t>
  </si>
  <si>
    <t>In our solution, the pH is adjusted to 6.5 by adding phosphoric acid.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</si>
</sst>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"/>
  </numFmts>
  <fonts count="27" x14ac:knownFonts="1">
    <font>
      <sz val="12"/>
      <color theme="1"/>
      <name val="Calibri"/>
      <family val="2"/>
      <scheme val="minor"/>
    </font>
    <font>
      <b/>
      <sz val="12"/>
      <name val="Arial"/>
      <family val="2"/>
    </font>
    <font>
      <b/>
      <sz val="20"/>
      <name val="Arial"/>
      <family val="2"/>
    </font>
    <font>
      <b/>
      <sz val="12"/>
      <color indexed="55"/>
      <name val="Arial"/>
      <family val="2"/>
    </font>
    <font>
      <b/>
      <i/>
      <sz val="12"/>
      <color indexed="55"/>
      <name val="Arial"/>
      <family val="2"/>
    </font>
    <font>
      <b/>
      <sz val="12"/>
      <color indexed="9"/>
      <name val="Arial"/>
      <family val="2"/>
    </font>
    <font>
      <b/>
      <sz val="10"/>
      <name val="Arial"/>
      <family val="2"/>
    </font>
    <font>
      <sz val="10"/>
      <color indexed="55"/>
      <name val="Arial"/>
      <family val="2"/>
    </font>
    <font>
      <i/>
      <sz val="10"/>
      <color indexed="55"/>
      <name val="Arial"/>
      <family val="2"/>
    </font>
    <font>
      <b/>
      <sz val="12"/>
      <color theme="4"/>
      <name val="Arial"/>
      <family val="2"/>
    </font>
    <font>
      <b/>
      <vertAlign val="subscript"/>
      <sz val="12"/>
      <color theme="4"/>
      <name val="Arial"/>
      <family val="2"/>
    </font>
    <font>
      <sz val="10"/>
      <color theme="0" tint="-0.499984740745262"/>
      <name val="Arial"/>
      <family val="2"/>
    </font>
    <font>
      <b/>
      <sz val="12"/>
      <color indexed="10"/>
      <name val="Arial"/>
      <family val="2"/>
    </font>
    <font>
      <b/>
      <vertAlign val="subscript"/>
      <sz val="12"/>
      <color indexed="10"/>
      <name val="Arial"/>
      <family val="2"/>
    </font>
    <font>
      <b/>
      <vertAlign val="subscript"/>
      <sz val="12"/>
      <name val="Arial"/>
      <family val="2"/>
    </font>
    <font>
      <b/>
      <i/>
      <sz val="10"/>
      <color indexed="55"/>
      <name val="Arial"/>
      <family val="2"/>
    </font>
    <font>
      <b/>
      <sz val="10"/>
      <color indexed="81"/>
      <name val="Tahoma"/>
      <family val="2"/>
    </font>
    <font>
      <sz val="10"/>
      <color indexed="81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b/>
      <sz val="14"/>
      <color indexed="9"/>
      <name val="Arial"/>
      <family val="2"/>
    </font>
    <font>
      <b/>
      <sz val="10"/>
      <color indexed="55"/>
      <name val="Arial"/>
      <family val="2"/>
    </font>
    <font>
      <sz val="10"/>
      <name val="Arial"/>
      <family val="2"/>
    </font>
    <font>
      <b/>
      <sz val="12"/>
      <color theme="3"/>
      <name val="Arial"/>
      <family val="2"/>
    </font>
    <font>
      <b/>
      <vertAlign val="subscript"/>
      <sz val="12"/>
      <color theme="3"/>
      <name val="Arial"/>
      <family val="2"/>
    </font>
    <font>
      <b/>
      <sz val="20"/>
      <color theme="0"/>
      <name val="Arial"/>
      <family val="2"/>
    </font>
    <font>
      <i/>
      <sz val="12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79998168889431442"/>
        <bgColor indexed="64"/>
      </patternFill>
    </fill>
  </fills>
  <borders count="4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55"/>
      </left>
      <right style="medium">
        <color indexed="55"/>
      </right>
      <top style="medium">
        <color indexed="55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1" fillId="3" borderId="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3" fontId="5" fillId="4" borderId="9" xfId="0" applyNumberFormat="1" applyFont="1" applyFill="1" applyBorder="1" applyAlignment="1">
      <alignment horizontal="center" vertical="center" wrapText="1"/>
    </xf>
    <xf numFmtId="3" fontId="4" fillId="0" borderId="12" xfId="0" applyNumberFormat="1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/>
    </xf>
    <xf numFmtId="1" fontId="1" fillId="5" borderId="15" xfId="0" applyNumberFormat="1" applyFont="1" applyFill="1" applyBorder="1" applyAlignment="1">
      <alignment horizontal="center"/>
    </xf>
    <xf numFmtId="0" fontId="7" fillId="0" borderId="15" xfId="0" applyFont="1" applyBorder="1" applyAlignment="1">
      <alignment horizontal="center"/>
    </xf>
    <xf numFmtId="2" fontId="7" fillId="0" borderId="16" xfId="0" applyNumberFormat="1" applyFont="1" applyBorder="1" applyAlignment="1">
      <alignment horizontal="center"/>
    </xf>
    <xf numFmtId="0" fontId="8" fillId="0" borderId="16" xfId="0" applyFont="1" applyFill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9" fillId="0" borderId="14" xfId="0" applyFont="1" applyFill="1" applyBorder="1" applyAlignment="1">
      <alignment horizontal="left" vertical="center"/>
    </xf>
    <xf numFmtId="1" fontId="1" fillId="5" borderId="18" xfId="0" applyNumberFormat="1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2" fontId="7" fillId="0" borderId="16" xfId="0" applyNumberFormat="1" applyFont="1" applyFill="1" applyBorder="1" applyAlignment="1">
      <alignment horizontal="center" vertical="center"/>
    </xf>
    <xf numFmtId="1" fontId="8" fillId="0" borderId="19" xfId="0" applyNumberFormat="1" applyFont="1" applyFill="1" applyBorder="1" applyAlignment="1">
      <alignment horizontal="center" vertical="center"/>
    </xf>
    <xf numFmtId="1" fontId="1" fillId="6" borderId="18" xfId="0" applyNumberFormat="1" applyFont="1" applyFill="1" applyBorder="1" applyAlignment="1">
      <alignment horizontal="center" vertical="center"/>
    </xf>
    <xf numFmtId="0" fontId="7" fillId="6" borderId="15" xfId="0" applyFont="1" applyFill="1" applyBorder="1" applyAlignment="1">
      <alignment horizontal="center" vertical="center"/>
    </xf>
    <xf numFmtId="1" fontId="7" fillId="6" borderId="16" xfId="0" applyNumberFormat="1" applyFont="1" applyFill="1" applyBorder="1" applyAlignment="1">
      <alignment horizontal="center" vertical="center"/>
    </xf>
    <xf numFmtId="1" fontId="8" fillId="6" borderId="16" xfId="0" applyNumberFormat="1" applyFont="1" applyFill="1" applyBorder="1" applyAlignment="1">
      <alignment horizontal="center" vertical="center"/>
    </xf>
    <xf numFmtId="0" fontId="7" fillId="6" borderId="17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left" vertical="center"/>
    </xf>
    <xf numFmtId="0" fontId="7" fillId="0" borderId="21" xfId="0" applyFont="1" applyFill="1" applyBorder="1" applyAlignment="1">
      <alignment horizontal="center" vertical="center"/>
    </xf>
    <xf numFmtId="164" fontId="11" fillId="0" borderId="22" xfId="0" applyNumberFormat="1" applyFont="1" applyFill="1" applyBorder="1" applyAlignment="1">
      <alignment horizontal="center" vertical="center"/>
    </xf>
    <xf numFmtId="1" fontId="8" fillId="0" borderId="22" xfId="0" applyNumberFormat="1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9" fillId="0" borderId="24" xfId="0" applyFont="1" applyFill="1" applyBorder="1" applyAlignment="1">
      <alignment horizontal="left" vertical="center"/>
    </xf>
    <xf numFmtId="164" fontId="11" fillId="0" borderId="16" xfId="0" applyNumberFormat="1" applyFont="1" applyFill="1" applyBorder="1" applyAlignment="1">
      <alignment horizontal="center" vertical="center"/>
    </xf>
    <xf numFmtId="1" fontId="8" fillId="0" borderId="16" xfId="0" applyNumberFormat="1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12" fillId="0" borderId="25" xfId="0" applyFont="1" applyFill="1" applyBorder="1" applyAlignment="1">
      <alignment horizontal="left" vertical="center"/>
    </xf>
    <xf numFmtId="0" fontId="12" fillId="7" borderId="14" xfId="0" applyFont="1" applyFill="1" applyBorder="1" applyAlignment="1">
      <alignment horizontal="left" vertical="center"/>
    </xf>
    <xf numFmtId="2" fontId="8" fillId="0" borderId="16" xfId="0" applyNumberFormat="1" applyFont="1" applyFill="1" applyBorder="1" applyAlignment="1">
      <alignment horizontal="center" vertical="center"/>
    </xf>
    <xf numFmtId="165" fontId="7" fillId="0" borderId="17" xfId="0" applyNumberFormat="1" applyFont="1" applyFill="1" applyBorder="1" applyAlignment="1">
      <alignment horizontal="center" vertical="center"/>
    </xf>
    <xf numFmtId="0" fontId="1" fillId="7" borderId="14" xfId="0" applyFont="1" applyFill="1" applyBorder="1" applyAlignment="1">
      <alignment horizontal="left" vertical="center"/>
    </xf>
    <xf numFmtId="0" fontId="7" fillId="0" borderId="16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1" fillId="7" borderId="14" xfId="0" applyFont="1" applyFill="1" applyBorder="1" applyAlignment="1">
      <alignment horizontal="left"/>
    </xf>
    <xf numFmtId="0" fontId="7" fillId="0" borderId="15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9" fontId="7" fillId="0" borderId="17" xfId="0" applyNumberFormat="1" applyFont="1" applyFill="1" applyBorder="1" applyAlignment="1">
      <alignment horizontal="center"/>
    </xf>
    <xf numFmtId="0" fontId="7" fillId="0" borderId="17" xfId="0" applyFont="1" applyFill="1" applyBorder="1" applyAlignment="1">
      <alignment horizontal="center"/>
    </xf>
    <xf numFmtId="0" fontId="7" fillId="0" borderId="15" xfId="0" applyFont="1" applyBorder="1" applyAlignment="1">
      <alignment horizontal="center" vertical="center"/>
    </xf>
    <xf numFmtId="0" fontId="1" fillId="8" borderId="14" xfId="0" applyFont="1" applyFill="1" applyBorder="1" applyAlignment="1">
      <alignment horizontal="left"/>
    </xf>
    <xf numFmtId="165" fontId="6" fillId="8" borderId="15" xfId="0" applyNumberFormat="1" applyFont="1" applyFill="1" applyBorder="1" applyAlignment="1">
      <alignment horizontal="center"/>
    </xf>
    <xf numFmtId="0" fontId="1" fillId="0" borderId="25" xfId="0" applyFont="1" applyFill="1" applyBorder="1" applyAlignment="1">
      <alignment horizontal="left" vertical="center"/>
    </xf>
    <xf numFmtId="0" fontId="7" fillId="0" borderId="18" xfId="0" applyFont="1" applyFill="1" applyBorder="1" applyAlignment="1">
      <alignment horizontal="center" vertical="center"/>
    </xf>
    <xf numFmtId="1" fontId="7" fillId="0" borderId="19" xfId="0" applyNumberFormat="1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horizontal="center" vertical="center"/>
    </xf>
    <xf numFmtId="164" fontId="1" fillId="9" borderId="15" xfId="0" applyNumberFormat="1" applyFont="1" applyFill="1" applyBorder="1" applyAlignment="1">
      <alignment horizontal="center" vertical="center"/>
    </xf>
    <xf numFmtId="0" fontId="7" fillId="10" borderId="15" xfId="0" applyFont="1" applyFill="1" applyBorder="1" applyAlignment="1">
      <alignment horizontal="center"/>
    </xf>
    <xf numFmtId="166" fontId="15" fillId="0" borderId="27" xfId="0" applyNumberFormat="1" applyFont="1" applyFill="1" applyBorder="1" applyAlignment="1">
      <alignment horizontal="center"/>
    </xf>
    <xf numFmtId="166" fontId="15" fillId="0" borderId="16" xfId="0" applyNumberFormat="1" applyFont="1" applyFill="1" applyBorder="1" applyAlignment="1">
      <alignment horizontal="center"/>
    </xf>
    <xf numFmtId="0" fontId="7" fillId="10" borderId="28" xfId="0" applyFont="1" applyFill="1" applyBorder="1" applyAlignment="1">
      <alignment horizontal="center"/>
    </xf>
    <xf numFmtId="0" fontId="1" fillId="7" borderId="29" xfId="0" applyFont="1" applyFill="1" applyBorder="1" applyAlignment="1">
      <alignment horizontal="left"/>
    </xf>
    <xf numFmtId="1" fontId="15" fillId="0" borderId="30" xfId="0" applyNumberFormat="1" applyFont="1" applyFill="1" applyBorder="1" applyAlignment="1">
      <alignment horizontal="center"/>
    </xf>
    <xf numFmtId="0" fontId="7" fillId="10" borderId="30" xfId="0" applyFont="1" applyFill="1" applyBorder="1" applyAlignment="1">
      <alignment horizontal="center"/>
    </xf>
    <xf numFmtId="0" fontId="15" fillId="0" borderId="31" xfId="0" applyFont="1" applyBorder="1" applyAlignment="1">
      <alignment horizontal="center"/>
    </xf>
    <xf numFmtId="1" fontId="15" fillId="0" borderId="31" xfId="0" applyNumberFormat="1" applyFont="1" applyFill="1" applyBorder="1" applyAlignment="1">
      <alignment horizontal="center"/>
    </xf>
    <xf numFmtId="0" fontId="7" fillId="10" borderId="32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0" fillId="11" borderId="0" xfId="0" applyFill="1" applyAlignment="1">
      <alignment horizontal="left"/>
    </xf>
    <xf numFmtId="0" fontId="1" fillId="0" borderId="19" xfId="0" applyFont="1" applyFill="1" applyBorder="1" applyAlignment="1">
      <alignment horizontal="center" vertical="center" wrapText="1"/>
    </xf>
    <xf numFmtId="0" fontId="1" fillId="12" borderId="19" xfId="0" applyFont="1" applyFill="1" applyBorder="1" applyAlignment="1">
      <alignment horizontal="center" vertical="center"/>
    </xf>
    <xf numFmtId="0" fontId="21" fillId="0" borderId="19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/>
    </xf>
    <xf numFmtId="0" fontId="0" fillId="11" borderId="0" xfId="0" applyFill="1"/>
    <xf numFmtId="0" fontId="1" fillId="7" borderId="16" xfId="0" applyFont="1" applyFill="1" applyBorder="1" applyAlignment="1">
      <alignment horizontal="center" vertical="center"/>
    </xf>
    <xf numFmtId="165" fontId="1" fillId="12" borderId="16" xfId="0" applyNumberFormat="1" applyFont="1" applyFill="1" applyBorder="1" applyAlignment="1">
      <alignment horizontal="center"/>
    </xf>
    <xf numFmtId="0" fontId="7" fillId="7" borderId="16" xfId="0" applyFont="1" applyFill="1" applyBorder="1" applyAlignment="1">
      <alignment horizontal="center" vertical="center"/>
    </xf>
    <xf numFmtId="165" fontId="7" fillId="7" borderId="16" xfId="0" applyNumberFormat="1" applyFont="1" applyFill="1" applyBorder="1" applyAlignment="1">
      <alignment horizontal="center" vertical="center"/>
    </xf>
    <xf numFmtId="165" fontId="22" fillId="7" borderId="16" xfId="0" applyNumberFormat="1" applyFont="1" applyFill="1" applyBorder="1" applyAlignment="1">
      <alignment horizontal="center" vertical="center"/>
    </xf>
    <xf numFmtId="2" fontId="7" fillId="7" borderId="16" xfId="0" applyNumberFormat="1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12" borderId="16" xfId="0" applyFont="1" applyFill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22" fillId="0" borderId="16" xfId="0" applyFont="1" applyBorder="1" applyAlignment="1">
      <alignment horizontal="center"/>
    </xf>
    <xf numFmtId="0" fontId="0" fillId="11" borderId="0" xfId="0" applyFill="1" applyAlignment="1">
      <alignment horizontal="center"/>
    </xf>
    <xf numFmtId="1" fontId="1" fillId="12" borderId="16" xfId="0" applyNumberFormat="1" applyFont="1" applyFill="1" applyBorder="1" applyAlignment="1">
      <alignment horizontal="center"/>
    </xf>
    <xf numFmtId="164" fontId="22" fillId="7" borderId="16" xfId="0" applyNumberFormat="1" applyFont="1" applyFill="1" applyBorder="1" applyAlignment="1">
      <alignment horizontal="center" vertical="center"/>
    </xf>
    <xf numFmtId="0" fontId="23" fillId="3" borderId="16" xfId="0" applyFont="1" applyFill="1" applyBorder="1" applyAlignment="1">
      <alignment horizontal="center" vertical="center"/>
    </xf>
    <xf numFmtId="1" fontId="23" fillId="3" borderId="16" xfId="0" applyNumberFormat="1" applyFont="1" applyFill="1" applyBorder="1" applyAlignment="1">
      <alignment horizontal="center"/>
    </xf>
    <xf numFmtId="2" fontId="7" fillId="3" borderId="16" xfId="0" applyNumberFormat="1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164" fontId="22" fillId="3" borderId="16" xfId="0" applyNumberFormat="1" applyFont="1" applyFill="1" applyBorder="1" applyAlignment="1">
      <alignment horizontal="center" vertical="center"/>
    </xf>
    <xf numFmtId="0" fontId="1" fillId="7" borderId="16" xfId="0" applyFont="1" applyFill="1" applyBorder="1"/>
    <xf numFmtId="2" fontId="1" fillId="12" borderId="16" xfId="0" applyNumberFormat="1" applyFont="1" applyFill="1" applyBorder="1" applyAlignment="1">
      <alignment horizontal="center"/>
    </xf>
    <xf numFmtId="0" fontId="7" fillId="7" borderId="16" xfId="0" applyFont="1" applyFill="1" applyBorder="1" applyAlignment="1">
      <alignment horizontal="center"/>
    </xf>
    <xf numFmtId="165" fontId="22" fillId="7" borderId="16" xfId="0" applyNumberFormat="1" applyFont="1" applyFill="1" applyBorder="1" applyAlignment="1">
      <alignment horizontal="center"/>
    </xf>
    <xf numFmtId="2" fontId="22" fillId="7" borderId="16" xfId="0" applyNumberFormat="1" applyFont="1" applyFill="1" applyBorder="1" applyAlignment="1">
      <alignment horizontal="center"/>
    </xf>
    <xf numFmtId="0" fontId="1" fillId="14" borderId="5" xfId="0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vertical="center"/>
    </xf>
    <xf numFmtId="1" fontId="1" fillId="14" borderId="34" xfId="0" applyNumberFormat="1" applyFont="1" applyFill="1" applyBorder="1" applyAlignment="1">
      <alignment horizontal="center"/>
    </xf>
    <xf numFmtId="0" fontId="7" fillId="0" borderId="34" xfId="0" applyFont="1" applyBorder="1" applyAlignment="1">
      <alignment horizontal="center"/>
    </xf>
    <xf numFmtId="2" fontId="7" fillId="0" borderId="35" xfId="0" applyNumberFormat="1" applyFont="1" applyBorder="1" applyAlignment="1">
      <alignment horizontal="center"/>
    </xf>
    <xf numFmtId="0" fontId="8" fillId="0" borderId="35" xfId="0" applyFont="1" applyFill="1" applyBorder="1" applyAlignment="1">
      <alignment horizontal="center"/>
    </xf>
    <xf numFmtId="0" fontId="7" fillId="0" borderId="36" xfId="0" applyFont="1" applyBorder="1" applyAlignment="1">
      <alignment horizontal="center"/>
    </xf>
    <xf numFmtId="0" fontId="9" fillId="0" borderId="14" xfId="0" applyFont="1" applyFill="1" applyBorder="1" applyAlignment="1">
      <alignment vertical="center"/>
    </xf>
    <xf numFmtId="2" fontId="1" fillId="14" borderId="18" xfId="0" applyNumberFormat="1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vertical="center"/>
    </xf>
    <xf numFmtId="1" fontId="1" fillId="14" borderId="18" xfId="0" applyNumberFormat="1" applyFont="1" applyFill="1" applyBorder="1" applyAlignment="1">
      <alignment horizontal="center" vertical="center"/>
    </xf>
    <xf numFmtId="0" fontId="9" fillId="0" borderId="24" xfId="0" applyFont="1" applyFill="1" applyBorder="1" applyAlignment="1">
      <alignment vertical="center"/>
    </xf>
    <xf numFmtId="0" fontId="12" fillId="0" borderId="25" xfId="0" applyFont="1" applyFill="1" applyBorder="1" applyAlignment="1">
      <alignment vertical="center"/>
    </xf>
    <xf numFmtId="0" fontId="7" fillId="0" borderId="18" xfId="0" applyFont="1" applyBorder="1" applyAlignment="1">
      <alignment horizontal="center" vertical="center"/>
    </xf>
    <xf numFmtId="164" fontId="11" fillId="0" borderId="19" xfId="0" applyNumberFormat="1" applyFont="1" applyFill="1" applyBorder="1" applyAlignment="1">
      <alignment horizontal="center" vertical="center"/>
    </xf>
    <xf numFmtId="0" fontId="12" fillId="7" borderId="14" xfId="0" applyFont="1" applyFill="1" applyBorder="1" applyAlignment="1">
      <alignment vertical="center"/>
    </xf>
    <xf numFmtId="164" fontId="7" fillId="0" borderId="17" xfId="0" applyNumberFormat="1" applyFont="1" applyFill="1" applyBorder="1" applyAlignment="1">
      <alignment horizontal="center" vertical="center"/>
    </xf>
    <xf numFmtId="0" fontId="1" fillId="7" borderId="14" xfId="0" applyFont="1" applyFill="1" applyBorder="1" applyAlignment="1">
      <alignment vertical="center"/>
    </xf>
    <xf numFmtId="0" fontId="1" fillId="7" borderId="14" xfId="0" applyFont="1" applyFill="1" applyBorder="1" applyAlignment="1"/>
    <xf numFmtId="0" fontId="1" fillId="8" borderId="14" xfId="0" applyFont="1" applyFill="1" applyBorder="1" applyAlignment="1"/>
    <xf numFmtId="0" fontId="1" fillId="0" borderId="25" xfId="0" applyFont="1" applyFill="1" applyBorder="1" applyAlignment="1">
      <alignment vertical="center"/>
    </xf>
    <xf numFmtId="0" fontId="1" fillId="7" borderId="37" xfId="0" applyFont="1" applyFill="1" applyBorder="1" applyAlignment="1"/>
    <xf numFmtId="1" fontId="15" fillId="0" borderId="10" xfId="0" applyNumberFormat="1" applyFont="1" applyFill="1" applyBorder="1" applyAlignment="1">
      <alignment horizontal="center"/>
    </xf>
    <xf numFmtId="0" fontId="7" fillId="10" borderId="10" xfId="0" applyFont="1" applyFill="1" applyBorder="1" applyAlignment="1">
      <alignment horizontal="center"/>
    </xf>
    <xf numFmtId="0" fontId="15" fillId="0" borderId="38" xfId="0" applyFont="1" applyBorder="1" applyAlignment="1">
      <alignment horizontal="center"/>
    </xf>
    <xf numFmtId="1" fontId="15" fillId="0" borderId="38" xfId="0" applyNumberFormat="1" applyFont="1" applyFill="1" applyBorder="1" applyAlignment="1">
      <alignment horizontal="center"/>
    </xf>
    <xf numFmtId="0" fontId="7" fillId="10" borderId="39" xfId="0" applyFont="1" applyFill="1" applyBorder="1" applyAlignment="1">
      <alignment horizontal="center"/>
    </xf>
    <xf numFmtId="0" fontId="26" fillId="0" borderId="0" xfId="0" applyFont="1" applyFill="1"/>
    <xf numFmtId="1" fontId="15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1" fillId="0" borderId="0" xfId="0" applyFont="1" applyFill="1"/>
    <xf numFmtId="2" fontId="7" fillId="7" borderId="16" xfId="0" applyNumberFormat="1" applyFont="1" applyFill="1" applyBorder="1" applyAlignment="1">
      <alignment horizontal="center"/>
    </xf>
    <xf numFmtId="164" fontId="7" fillId="0" borderId="16" xfId="0" applyNumberFormat="1" applyFont="1" applyFill="1" applyBorder="1" applyAlignment="1">
      <alignment horizontal="center" vertical="center"/>
    </xf>
    <xf numFmtId="2" fontId="7" fillId="0" borderId="15" xfId="0" applyNumberFormat="1" applyFont="1" applyBorder="1" applyAlignment="1">
      <alignment horizontal="center" vertical="center"/>
    </xf>
    <xf numFmtId="0" fontId="20" fillId="4" borderId="2" xfId="0" applyFont="1" applyFill="1" applyBorder="1" applyAlignment="1">
      <alignment horizontal="center" vertical="center"/>
    </xf>
    <xf numFmtId="0" fontId="20" fillId="4" borderId="3" xfId="0" applyFont="1" applyFill="1" applyBorder="1" applyAlignment="1">
      <alignment horizontal="center" vertical="center"/>
    </xf>
    <xf numFmtId="0" fontId="20" fillId="4" borderId="4" xfId="0" applyFont="1" applyFill="1" applyBorder="1" applyAlignment="1">
      <alignment horizontal="center" vertical="center"/>
    </xf>
    <xf numFmtId="0" fontId="20" fillId="4" borderId="2" xfId="0" applyFont="1" applyFill="1" applyBorder="1" applyAlignment="1">
      <alignment horizontal="left" wrapText="1"/>
    </xf>
    <xf numFmtId="0" fontId="20" fillId="4" borderId="3" xfId="0" applyFont="1" applyFill="1" applyBorder="1" applyAlignment="1">
      <alignment horizontal="left" wrapText="1"/>
    </xf>
    <xf numFmtId="0" fontId="20" fillId="4" borderId="4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25" fillId="13" borderId="2" xfId="0" applyFont="1" applyFill="1" applyBorder="1" applyAlignment="1">
      <alignment horizontal="center" vertical="center"/>
    </xf>
    <xf numFmtId="0" fontId="25" fillId="13" borderId="3" xfId="0" applyFont="1" applyFill="1" applyBorder="1" applyAlignment="1">
      <alignment horizontal="center" vertical="center"/>
    </xf>
    <xf numFmtId="0" fontId="25" fillId="13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81AE6-0F37-0B43-9421-00E72212B36D}">
  <dimension ref="A1:F72"/>
  <sheetViews>
    <sheetView tabSelected="1" view="pageLayout" topLeftCell="A55" zoomScaleNormal="100" workbookViewId="0">
      <selection activeCell="H60" sqref="H60"/>
    </sheetView>
  </sheetViews>
  <sheetFormatPr baseColWidth="10" defaultRowHeight="15.5" x14ac:dyDescent="0.35"/>
  <cols>
    <col min="1" max="1" width="18.08203125" bestFit="1" customWidth="1"/>
    <col min="2" max="2" width="10.6640625" customWidth="1"/>
    <col min="5" max="5" width="10.6640625" customWidth="1"/>
  </cols>
  <sheetData>
    <row r="1" spans="1:5" s="62" customFormat="1" ht="29.25" customHeight="1" thickBot="1" x14ac:dyDescent="0.4">
      <c r="A1" s="126" t="s">
        <v>39</v>
      </c>
      <c r="B1" s="127"/>
      <c r="C1" s="127"/>
      <c r="D1" s="127"/>
      <c r="E1" s="128"/>
    </row>
    <row r="2" spans="1:5" s="67" customFormat="1" x14ac:dyDescent="0.35">
      <c r="A2" s="63" t="s">
        <v>40</v>
      </c>
      <c r="B2" s="64" t="s">
        <v>18</v>
      </c>
      <c r="C2" s="65" t="s">
        <v>42</v>
      </c>
      <c r="D2" s="65" t="s">
        <v>19</v>
      </c>
      <c r="E2" s="66" t="s">
        <v>20</v>
      </c>
    </row>
    <row r="3" spans="1:5" s="67" customFormat="1" ht="17.5" x14ac:dyDescent="0.35">
      <c r="A3" s="68" t="s">
        <v>21</v>
      </c>
      <c r="B3" s="69">
        <f>E3*5</f>
        <v>4.0500000000000007</v>
      </c>
      <c r="C3" s="70">
        <v>197.84</v>
      </c>
      <c r="D3" s="71">
        <f>E3/C3*1000</f>
        <v>4.094217549534978</v>
      </c>
      <c r="E3" s="72">
        <v>0.81</v>
      </c>
    </row>
    <row r="4" spans="1:5" s="67" customFormat="1" ht="17.5" x14ac:dyDescent="0.35">
      <c r="A4" s="68" t="s">
        <v>22</v>
      </c>
      <c r="B4" s="69">
        <f>E4*5</f>
        <v>0.42293999999999998</v>
      </c>
      <c r="C4" s="70">
        <v>170.47</v>
      </c>
      <c r="D4" s="71">
        <f>E4/C4*1000</f>
        <v>0.49620461078195571</v>
      </c>
      <c r="E4" s="72">
        <v>8.4587999999999997E-2</v>
      </c>
    </row>
    <row r="5" spans="1:5" s="67" customFormat="1" ht="17.5" x14ac:dyDescent="0.35">
      <c r="A5" s="68" t="s">
        <v>23</v>
      </c>
      <c r="B5" s="69">
        <f>E5*5</f>
        <v>0.35000000000000003</v>
      </c>
      <c r="C5" s="70">
        <v>136.30000000000001</v>
      </c>
      <c r="D5" s="71">
        <f>E5/C5*1000</f>
        <v>0.51357300073367573</v>
      </c>
      <c r="E5" s="72">
        <v>7.0000000000000007E-2</v>
      </c>
    </row>
    <row r="6" spans="1:5" s="67" customFormat="1" ht="17.5" x14ac:dyDescent="0.35">
      <c r="A6" s="68" t="s">
        <v>24</v>
      </c>
      <c r="B6" s="69">
        <f>E6*5</f>
        <v>4.63</v>
      </c>
      <c r="C6" s="73">
        <v>61.83</v>
      </c>
      <c r="D6" s="71">
        <f>E6/C6*1000</f>
        <v>14.976548601002751</v>
      </c>
      <c r="E6" s="72">
        <v>0.92600000000000005</v>
      </c>
    </row>
    <row r="7" spans="1:5" s="67" customFormat="1" x14ac:dyDescent="0.35">
      <c r="A7" s="74" t="s">
        <v>43</v>
      </c>
      <c r="B7" s="75" t="s">
        <v>25</v>
      </c>
      <c r="C7" s="76">
        <v>0</v>
      </c>
      <c r="D7" s="76">
        <v>0</v>
      </c>
      <c r="E7" s="77" t="s">
        <v>26</v>
      </c>
    </row>
    <row r="8" spans="1:5" s="67" customFormat="1" ht="16" thickBot="1" x14ac:dyDescent="0.4">
      <c r="C8" s="78"/>
      <c r="D8" s="78"/>
      <c r="E8" s="78"/>
    </row>
    <row r="9" spans="1:5" s="62" customFormat="1" ht="42.75" customHeight="1" thickBot="1" x14ac:dyDescent="0.45">
      <c r="A9" s="129" t="s">
        <v>41</v>
      </c>
      <c r="B9" s="130"/>
      <c r="C9" s="130"/>
      <c r="D9" s="130"/>
      <c r="E9" s="131"/>
    </row>
    <row r="10" spans="1:5" s="67" customFormat="1" x14ac:dyDescent="0.35">
      <c r="A10" s="63" t="s">
        <v>40</v>
      </c>
      <c r="B10" s="64" t="s">
        <v>27</v>
      </c>
      <c r="C10" s="65" t="s">
        <v>42</v>
      </c>
      <c r="D10" s="65" t="s">
        <v>19</v>
      </c>
      <c r="E10" s="66" t="s">
        <v>20</v>
      </c>
    </row>
    <row r="11" spans="1:5" s="67" customFormat="1" ht="17.5" x14ac:dyDescent="0.35">
      <c r="A11" s="68" t="s">
        <v>28</v>
      </c>
      <c r="B11" s="79">
        <f t="shared" ref="B11:B20" si="0">E11*8</f>
        <v>1132.432</v>
      </c>
      <c r="C11" s="70">
        <v>101.11</v>
      </c>
      <c r="D11" s="35">
        <v>1400</v>
      </c>
      <c r="E11" s="80">
        <f t="shared" ref="E11:E19" si="1">D11*C11/1000</f>
        <v>141.554</v>
      </c>
    </row>
    <row r="12" spans="1:5" s="67" customFormat="1" ht="17.5" x14ac:dyDescent="0.35">
      <c r="A12" s="68" t="s">
        <v>15</v>
      </c>
      <c r="B12" s="79">
        <f t="shared" si="0"/>
        <v>696.70360800000003</v>
      </c>
      <c r="C12" s="70">
        <v>174.17590200000001</v>
      </c>
      <c r="D12" s="35">
        <v>500</v>
      </c>
      <c r="E12" s="80">
        <f t="shared" si="1"/>
        <v>87.087951000000004</v>
      </c>
    </row>
    <row r="13" spans="1:5" s="67" customFormat="1" ht="17.5" x14ac:dyDescent="0.35">
      <c r="A13" s="68" t="s">
        <v>29</v>
      </c>
      <c r="B13" s="79">
        <f t="shared" si="0"/>
        <v>2266.725504</v>
      </c>
      <c r="C13" s="70">
        <v>236.11724000000001</v>
      </c>
      <c r="D13" s="35">
        <v>1200</v>
      </c>
      <c r="E13" s="80">
        <f t="shared" si="1"/>
        <v>283.340688</v>
      </c>
    </row>
    <row r="14" spans="1:5" s="67" customFormat="1" x14ac:dyDescent="0.35">
      <c r="A14" s="74" t="s">
        <v>7</v>
      </c>
      <c r="B14" s="79">
        <f t="shared" si="0"/>
        <v>46.753974400000004</v>
      </c>
      <c r="C14" s="73">
        <v>58.442468000000005</v>
      </c>
      <c r="D14" s="70">
        <v>100</v>
      </c>
      <c r="E14" s="80">
        <f t="shared" si="1"/>
        <v>5.8442468000000005</v>
      </c>
    </row>
    <row r="15" spans="1:5" s="67" customFormat="1" x14ac:dyDescent="0.35">
      <c r="A15" s="81" t="s">
        <v>3</v>
      </c>
      <c r="B15" s="82">
        <f t="shared" si="0"/>
        <v>960</v>
      </c>
      <c r="C15" s="83">
        <v>74.55</v>
      </c>
      <c r="D15" s="84">
        <v>1610</v>
      </c>
      <c r="E15" s="85">
        <v>120</v>
      </c>
    </row>
    <row r="16" spans="1:5" s="67" customFormat="1" ht="17.5" x14ac:dyDescent="0.35">
      <c r="A16" s="81" t="s">
        <v>30</v>
      </c>
      <c r="B16" s="82">
        <f t="shared" si="0"/>
        <v>88.8</v>
      </c>
      <c r="C16" s="83">
        <v>111</v>
      </c>
      <c r="D16" s="84">
        <v>100</v>
      </c>
      <c r="E16" s="85">
        <v>11.1</v>
      </c>
    </row>
    <row r="17" spans="1:6" s="67" customFormat="1" ht="17.5" x14ac:dyDescent="0.35">
      <c r="A17" s="68" t="s">
        <v>31</v>
      </c>
      <c r="B17" s="79">
        <f t="shared" si="0"/>
        <v>196.8</v>
      </c>
      <c r="C17" s="70">
        <v>246</v>
      </c>
      <c r="D17" s="70">
        <v>100</v>
      </c>
      <c r="E17" s="80">
        <f t="shared" si="1"/>
        <v>24.6</v>
      </c>
    </row>
    <row r="18" spans="1:6" s="67" customFormat="1" ht="17.5" x14ac:dyDescent="0.35">
      <c r="A18" s="68" t="s">
        <v>32</v>
      </c>
      <c r="B18" s="79">
        <f t="shared" si="0"/>
        <v>304.67200000000003</v>
      </c>
      <c r="C18" s="70">
        <v>95.21</v>
      </c>
      <c r="D18" s="70">
        <v>400</v>
      </c>
      <c r="E18" s="80">
        <f t="shared" si="1"/>
        <v>38.084000000000003</v>
      </c>
    </row>
    <row r="19" spans="1:6" s="67" customFormat="1" ht="17.5" x14ac:dyDescent="0.45">
      <c r="A19" s="86" t="s">
        <v>11</v>
      </c>
      <c r="B19" s="87">
        <f t="shared" si="0"/>
        <v>0.19936679999999998</v>
      </c>
      <c r="C19" s="88">
        <v>241.95</v>
      </c>
      <c r="D19" s="88">
        <v>0.10299999999999999</v>
      </c>
      <c r="E19" s="89">
        <f t="shared" si="1"/>
        <v>2.4920849999999998E-2</v>
      </c>
    </row>
    <row r="20" spans="1:6" s="67" customFormat="1" ht="17.5" x14ac:dyDescent="0.35">
      <c r="A20" s="68" t="s">
        <v>33</v>
      </c>
      <c r="B20" s="79">
        <f t="shared" si="0"/>
        <v>166.014464</v>
      </c>
      <c r="C20" s="88">
        <v>421.1</v>
      </c>
      <c r="D20" s="88">
        <v>49.28</v>
      </c>
      <c r="E20" s="90">
        <f>D20*C20/1000</f>
        <v>20.751808</v>
      </c>
    </row>
    <row r="21" spans="1:6" s="67" customFormat="1" x14ac:dyDescent="0.35">
      <c r="A21" s="68" t="s">
        <v>36</v>
      </c>
      <c r="B21" s="79">
        <f>E21*8</f>
        <v>200</v>
      </c>
      <c r="C21" s="88">
        <v>56.104999999999997</v>
      </c>
      <c r="D21" s="123">
        <f>E21*1000/C21</f>
        <v>445.59308439533021</v>
      </c>
      <c r="E21" s="90">
        <v>25</v>
      </c>
    </row>
    <row r="22" spans="1:6" s="67" customFormat="1" x14ac:dyDescent="0.35">
      <c r="A22" s="74" t="s">
        <v>43</v>
      </c>
      <c r="B22" s="75" t="s">
        <v>34</v>
      </c>
      <c r="C22" s="76">
        <v>0</v>
      </c>
      <c r="D22" s="76">
        <v>0</v>
      </c>
      <c r="E22" s="77" t="s">
        <v>26</v>
      </c>
    </row>
    <row r="25" spans="1:6" ht="16" thickBot="1" x14ac:dyDescent="0.4"/>
    <row r="26" spans="1:6" ht="25.5" thickBot="1" x14ac:dyDescent="0.4">
      <c r="A26" s="132" t="s">
        <v>0</v>
      </c>
      <c r="B26" s="135" t="s">
        <v>37</v>
      </c>
      <c r="C26" s="136"/>
      <c r="D26" s="136"/>
      <c r="E26" s="136"/>
      <c r="F26" s="137"/>
    </row>
    <row r="27" spans="1:6" ht="62.5" thickBot="1" x14ac:dyDescent="0.4">
      <c r="A27" s="133"/>
      <c r="B27" s="91" t="s">
        <v>45</v>
      </c>
      <c r="C27" s="138" t="s">
        <v>46</v>
      </c>
      <c r="D27" s="140" t="s">
        <v>47</v>
      </c>
      <c r="E27" s="2" t="s">
        <v>48</v>
      </c>
      <c r="F27" s="142" t="s">
        <v>49</v>
      </c>
    </row>
    <row r="28" spans="1:6" ht="16" thickBot="1" x14ac:dyDescent="0.4">
      <c r="A28" s="134"/>
      <c r="B28" s="3">
        <v>190</v>
      </c>
      <c r="C28" s="139"/>
      <c r="D28" s="141"/>
      <c r="E28" s="4">
        <v>8000</v>
      </c>
      <c r="F28" s="143"/>
    </row>
    <row r="29" spans="1:6" x14ac:dyDescent="0.35">
      <c r="A29" s="92" t="s">
        <v>44</v>
      </c>
      <c r="B29" s="93">
        <f>(B28*1000)-(B30+B42+B31+B36+B34+B35+B38+B39+B37+B40+B32+B33)</f>
        <v>185209.77826863353</v>
      </c>
      <c r="C29" s="94">
        <v>0</v>
      </c>
      <c r="D29" s="95">
        <f>D44-(D30+D42+D31+D36+D34+D35+D38+D39+D37)</f>
        <v>975.64</v>
      </c>
      <c r="E29" s="96">
        <f>(D29*E28)/1000</f>
        <v>7805.12</v>
      </c>
      <c r="F29" s="97">
        <v>0</v>
      </c>
    </row>
    <row r="30" spans="1:6" ht="17.5" x14ac:dyDescent="0.35">
      <c r="A30" s="98" t="s">
        <v>1</v>
      </c>
      <c r="B30" s="16"/>
      <c r="C30" s="17"/>
      <c r="D30" s="18"/>
      <c r="E30" s="19"/>
      <c r="F30" s="20"/>
    </row>
    <row r="31" spans="1:6" ht="17.5" x14ac:dyDescent="0.35">
      <c r="A31" s="98" t="s">
        <v>2</v>
      </c>
      <c r="B31" s="16"/>
      <c r="C31" s="17"/>
      <c r="D31" s="18"/>
      <c r="E31" s="19"/>
      <c r="F31" s="20"/>
    </row>
    <row r="32" spans="1:6" x14ac:dyDescent="0.35">
      <c r="A32" s="100" t="s">
        <v>3</v>
      </c>
      <c r="B32" s="101">
        <f>F32/C32*B28*1000</f>
        <v>218.32298136645963</v>
      </c>
      <c r="C32" s="22">
        <v>1610</v>
      </c>
      <c r="D32" s="23">
        <v>1.1499999999999999</v>
      </c>
      <c r="E32" s="24">
        <f>F32/C32*E28</f>
        <v>9.1925465838509322</v>
      </c>
      <c r="F32" s="25">
        <v>1.85</v>
      </c>
    </row>
    <row r="33" spans="1:6" ht="17.5" x14ac:dyDescent="0.35">
      <c r="A33" s="102" t="s">
        <v>4</v>
      </c>
      <c r="B33" s="99">
        <f>F33/C33*B28*1000</f>
        <v>475.00000000000006</v>
      </c>
      <c r="C33" s="13">
        <v>100</v>
      </c>
      <c r="D33" s="27">
        <v>2.5</v>
      </c>
      <c r="E33" s="28">
        <f>F33/C33*E28</f>
        <v>20</v>
      </c>
      <c r="F33" s="29">
        <v>0.25</v>
      </c>
    </row>
    <row r="34" spans="1:6" ht="17.5" x14ac:dyDescent="0.35">
      <c r="A34" s="103" t="s">
        <v>5</v>
      </c>
      <c r="B34" s="101">
        <f>F34/C34*B28*1000</f>
        <v>570.00000000000011</v>
      </c>
      <c r="C34" s="104">
        <v>100</v>
      </c>
      <c r="D34" s="105">
        <v>3</v>
      </c>
      <c r="E34" s="15">
        <f>F34/C34*E28</f>
        <v>24</v>
      </c>
      <c r="F34" s="49">
        <f>(D34*C34)/1000</f>
        <v>0.3</v>
      </c>
    </row>
    <row r="35" spans="1:6" ht="17.5" x14ac:dyDescent="0.35">
      <c r="A35" s="106" t="s">
        <v>6</v>
      </c>
      <c r="B35" s="101">
        <f>F35/C35*B28*1000</f>
        <v>410.4</v>
      </c>
      <c r="C35" s="13">
        <v>400</v>
      </c>
      <c r="D35" s="27">
        <v>2.16</v>
      </c>
      <c r="E35" s="28">
        <f>F35/C35*E28</f>
        <v>17.28</v>
      </c>
      <c r="F35" s="107">
        <f>(D35*C35)/1000</f>
        <v>0.86399999999999999</v>
      </c>
    </row>
    <row r="36" spans="1:6" x14ac:dyDescent="0.35">
      <c r="A36" s="108" t="s">
        <v>7</v>
      </c>
      <c r="B36" s="101">
        <f>F36/C36*B28*1000</f>
        <v>380</v>
      </c>
      <c r="C36" s="13">
        <v>100</v>
      </c>
      <c r="D36" s="35">
        <v>2</v>
      </c>
      <c r="E36" s="36">
        <f>F36/C36*E28</f>
        <v>16</v>
      </c>
      <c r="F36" s="29">
        <f>(D36*C36)/1000</f>
        <v>0.2</v>
      </c>
    </row>
    <row r="37" spans="1:6" x14ac:dyDescent="0.35">
      <c r="A37" s="109" t="s">
        <v>8</v>
      </c>
      <c r="B37" s="101">
        <f>D37*B28/1000*1000</f>
        <v>380</v>
      </c>
      <c r="C37" s="38" t="s">
        <v>9</v>
      </c>
      <c r="D37" s="39">
        <v>2</v>
      </c>
      <c r="E37" s="28">
        <f>(D37*E28)/1000</f>
        <v>16</v>
      </c>
      <c r="F37" s="40" t="s">
        <v>10</v>
      </c>
    </row>
    <row r="38" spans="1:6" ht="17.5" x14ac:dyDescent="0.45">
      <c r="A38" s="109" t="s">
        <v>35</v>
      </c>
      <c r="B38" s="101">
        <f>F38/C38*B28*1000</f>
        <v>1330</v>
      </c>
      <c r="C38" s="38">
        <v>0.10299999999999999</v>
      </c>
      <c r="D38" s="39">
        <v>7</v>
      </c>
      <c r="E38" s="36">
        <f>F38/C38*E28</f>
        <v>56</v>
      </c>
      <c r="F38" s="41">
        <f>(D38*C38)/1000</f>
        <v>7.2099999999999996E-4</v>
      </c>
    </row>
    <row r="39" spans="1:6" x14ac:dyDescent="0.35">
      <c r="A39" s="108" t="s">
        <v>12</v>
      </c>
      <c r="B39" s="101">
        <f>F39/C39*B28*1000</f>
        <v>380</v>
      </c>
      <c r="C39" s="42">
        <v>49.28</v>
      </c>
      <c r="D39" s="35">
        <v>2</v>
      </c>
      <c r="E39" s="36">
        <f>F39/C39*E28</f>
        <v>16</v>
      </c>
      <c r="F39" s="33">
        <f>(D39*C39)/1000</f>
        <v>9.8560000000000009E-2</v>
      </c>
    </row>
    <row r="40" spans="1:6" x14ac:dyDescent="0.35">
      <c r="A40" s="108" t="s">
        <v>36</v>
      </c>
      <c r="B40" s="101">
        <f>F40/C40*B28*1000</f>
        <v>266.49875000000003</v>
      </c>
      <c r="C40" s="125">
        <v>445.59308439533021</v>
      </c>
      <c r="D40" s="124">
        <f>E40/8</f>
        <v>1.3684570549999999</v>
      </c>
      <c r="E40" s="28">
        <f>F40/C40*E29</f>
        <v>10.947656439999999</v>
      </c>
      <c r="F40" s="33">
        <v>0.625</v>
      </c>
    </row>
    <row r="41" spans="1:6" ht="17.5" x14ac:dyDescent="0.45">
      <c r="A41" s="110" t="s">
        <v>13</v>
      </c>
      <c r="B41" s="44" t="s">
        <v>14</v>
      </c>
      <c r="C41" s="17"/>
      <c r="D41" s="18"/>
      <c r="E41" s="19"/>
      <c r="F41" s="20"/>
    </row>
    <row r="42" spans="1:6" ht="17.5" x14ac:dyDescent="0.35">
      <c r="A42" s="111" t="s">
        <v>15</v>
      </c>
      <c r="B42" s="101">
        <f>F42/C42*B28*1000</f>
        <v>380</v>
      </c>
      <c r="C42" s="46">
        <v>500</v>
      </c>
      <c r="D42" s="47">
        <v>6.2</v>
      </c>
      <c r="E42" s="48">
        <f>F42/C42*E28</f>
        <v>16</v>
      </c>
      <c r="F42" s="49">
        <v>1</v>
      </c>
    </row>
    <row r="43" spans="1:6" ht="17.5" x14ac:dyDescent="0.45">
      <c r="A43" s="110" t="s">
        <v>13</v>
      </c>
      <c r="B43" s="50" t="s">
        <v>16</v>
      </c>
      <c r="C43" s="51"/>
      <c r="D43" s="52">
        <v>1.3299999999999999E-2</v>
      </c>
      <c r="E43" s="53"/>
      <c r="F43" s="54"/>
    </row>
    <row r="44" spans="1:6" ht="16" thickBot="1" x14ac:dyDescent="0.4">
      <c r="A44" s="112" t="s">
        <v>17</v>
      </c>
      <c r="B44" s="113">
        <f>B30+B42+B31+B36+B34+B35+B38+B39+B37+B29+B40+B32+B33</f>
        <v>189999.99999999997</v>
      </c>
      <c r="C44" s="114"/>
      <c r="D44" s="115">
        <v>1000</v>
      </c>
      <c r="E44" s="116">
        <f>E30+E42+E31+E36+E34+E35+E38+E39+E37+E29</f>
        <v>7966.4</v>
      </c>
      <c r="F44" s="117"/>
    </row>
    <row r="46" spans="1:6" x14ac:dyDescent="0.35">
      <c r="A46" s="61" t="s">
        <v>50</v>
      </c>
    </row>
    <row r="47" spans="1:6" x14ac:dyDescent="0.35">
      <c r="A47" s="118" t="s">
        <v>51</v>
      </c>
    </row>
    <row r="50" spans="1:6" ht="16" thickBot="1" x14ac:dyDescent="0.4"/>
    <row r="51" spans="1:6" ht="25.5" thickBot="1" x14ac:dyDescent="0.4">
      <c r="A51" s="132" t="s">
        <v>0</v>
      </c>
      <c r="B51" s="144" t="s">
        <v>38</v>
      </c>
      <c r="C51" s="145"/>
      <c r="D51" s="145"/>
      <c r="E51" s="145"/>
      <c r="F51" s="146"/>
    </row>
    <row r="52" spans="1:6" ht="62.5" thickBot="1" x14ac:dyDescent="0.4">
      <c r="A52" s="133"/>
      <c r="B52" s="1" t="s">
        <v>45</v>
      </c>
      <c r="C52" s="138" t="s">
        <v>46</v>
      </c>
      <c r="D52" s="140" t="s">
        <v>47</v>
      </c>
      <c r="E52" s="2" t="s">
        <v>48</v>
      </c>
      <c r="F52" s="142" t="s">
        <v>49</v>
      </c>
    </row>
    <row r="53" spans="1:6" ht="16" thickBot="1" x14ac:dyDescent="0.4">
      <c r="A53" s="134"/>
      <c r="B53" s="3">
        <v>190</v>
      </c>
      <c r="C53" s="139"/>
      <c r="D53" s="141"/>
      <c r="E53" s="4">
        <v>8000</v>
      </c>
      <c r="F53" s="143"/>
    </row>
    <row r="54" spans="1:6" x14ac:dyDescent="0.35">
      <c r="A54" s="5" t="s">
        <v>44</v>
      </c>
      <c r="B54" s="6">
        <f>(B53*1000)-(B55+B56+B57+B58+B65+B67+B61+B59+B60+B63+B64+B62)</f>
        <v>185639.17826863355</v>
      </c>
      <c r="C54" s="7">
        <v>0</v>
      </c>
      <c r="D54" s="8">
        <f>D69-(D55+D67+D56+D61+D59+D60+D63+D64+D62)</f>
        <v>977.9</v>
      </c>
      <c r="E54" s="9">
        <f>(D54*E53)/1000</f>
        <v>7823.2</v>
      </c>
      <c r="F54" s="10">
        <v>0</v>
      </c>
    </row>
    <row r="55" spans="1:6" ht="17.5" x14ac:dyDescent="0.35">
      <c r="A55" s="11" t="s">
        <v>1</v>
      </c>
      <c r="B55" s="12">
        <f>F55/C55*B53*1000</f>
        <v>0</v>
      </c>
      <c r="C55" s="13">
        <v>1400</v>
      </c>
      <c r="D55" s="14">
        <f>F55/C55*1000</f>
        <v>0</v>
      </c>
      <c r="E55" s="15">
        <f>F55/C55*E53</f>
        <v>0</v>
      </c>
      <c r="F55" s="10">
        <v>0</v>
      </c>
    </row>
    <row r="56" spans="1:6" ht="17.5" x14ac:dyDescent="0.35">
      <c r="A56" s="11" t="s">
        <v>2</v>
      </c>
      <c r="B56" s="16"/>
      <c r="C56" s="17"/>
      <c r="D56" s="18"/>
      <c r="E56" s="19"/>
      <c r="F56" s="20"/>
    </row>
    <row r="57" spans="1:6" x14ac:dyDescent="0.35">
      <c r="A57" s="21" t="s">
        <v>3</v>
      </c>
      <c r="B57" s="12">
        <f>F57/C57*B53*1000</f>
        <v>218.32298136645963</v>
      </c>
      <c r="C57" s="22">
        <v>1610</v>
      </c>
      <c r="D57" s="23">
        <v>1.1499999999999999</v>
      </c>
      <c r="E57" s="24">
        <f>F57/C57*E53</f>
        <v>9.1925465838509322</v>
      </c>
      <c r="F57" s="25">
        <v>1.85</v>
      </c>
    </row>
    <row r="58" spans="1:6" ht="17.5" x14ac:dyDescent="0.35">
      <c r="A58" s="26" t="s">
        <v>4</v>
      </c>
      <c r="B58" s="12">
        <f>F58/C58*B53*1000</f>
        <v>475.00000000000006</v>
      </c>
      <c r="C58" s="13">
        <v>100</v>
      </c>
      <c r="D58" s="27">
        <v>2.5</v>
      </c>
      <c r="E58" s="28">
        <f>F58/C58*E53</f>
        <v>20</v>
      </c>
      <c r="F58" s="29">
        <v>0.25</v>
      </c>
    </row>
    <row r="59" spans="1:6" ht="17.5" x14ac:dyDescent="0.35">
      <c r="A59" s="30" t="s">
        <v>5</v>
      </c>
      <c r="B59" s="16"/>
      <c r="C59" s="17"/>
      <c r="D59" s="18"/>
      <c r="E59" s="19"/>
      <c r="F59" s="20"/>
    </row>
    <row r="60" spans="1:6" ht="17.5" x14ac:dyDescent="0.35">
      <c r="A60" s="31" t="s">
        <v>6</v>
      </c>
      <c r="B60" s="12">
        <f>F60/C60*B53*1000</f>
        <v>550.99999999999989</v>
      </c>
      <c r="C60" s="13">
        <v>400</v>
      </c>
      <c r="D60" s="14">
        <v>2.9</v>
      </c>
      <c r="E60" s="32">
        <f>F60/C60*E53</f>
        <v>23.2</v>
      </c>
      <c r="F60" s="33">
        <f>(D60*C60)/1000</f>
        <v>1.1599999999999999</v>
      </c>
    </row>
    <row r="61" spans="1:6" x14ac:dyDescent="0.35">
      <c r="A61" s="34" t="s">
        <v>7</v>
      </c>
      <c r="B61" s="12">
        <f>F61/C61*B53*1000</f>
        <v>380</v>
      </c>
      <c r="C61" s="13">
        <v>100</v>
      </c>
      <c r="D61" s="35">
        <v>2</v>
      </c>
      <c r="E61" s="36">
        <f>F61/C61*E53</f>
        <v>16</v>
      </c>
      <c r="F61" s="29">
        <f>(D61*C61)/1000</f>
        <v>0.2</v>
      </c>
    </row>
    <row r="62" spans="1:6" x14ac:dyDescent="0.35">
      <c r="A62" s="37" t="s">
        <v>8</v>
      </c>
      <c r="B62" s="12">
        <f>D62*B53/1000*1000</f>
        <v>380</v>
      </c>
      <c r="C62" s="38" t="s">
        <v>9</v>
      </c>
      <c r="D62" s="39">
        <v>2</v>
      </c>
      <c r="E62" s="28">
        <f>(D62*E53)/1000</f>
        <v>16</v>
      </c>
      <c r="F62" s="40" t="s">
        <v>10</v>
      </c>
    </row>
    <row r="63" spans="1:6" ht="17.5" x14ac:dyDescent="0.45">
      <c r="A63" s="37" t="s">
        <v>11</v>
      </c>
      <c r="B63" s="12">
        <f>F63/C63*B53*1000</f>
        <v>1330</v>
      </c>
      <c r="C63" s="38">
        <v>0.10299999999999999</v>
      </c>
      <c r="D63" s="39">
        <v>7</v>
      </c>
      <c r="E63" s="36">
        <f>F63/C63*E53</f>
        <v>56</v>
      </c>
      <c r="F63" s="41">
        <f>(D63*C63)/1000</f>
        <v>7.2099999999999996E-4</v>
      </c>
    </row>
    <row r="64" spans="1:6" x14ac:dyDescent="0.35">
      <c r="A64" s="34" t="s">
        <v>12</v>
      </c>
      <c r="B64" s="12">
        <f>F64/C64*B53*1000</f>
        <v>380</v>
      </c>
      <c r="C64" s="42">
        <v>49.28</v>
      </c>
      <c r="D64" s="35">
        <v>2</v>
      </c>
      <c r="E64" s="36">
        <f>F64/C64*E53</f>
        <v>16</v>
      </c>
      <c r="F64" s="33">
        <f>(D64*C64)/1000</f>
        <v>9.8560000000000009E-2</v>
      </c>
    </row>
    <row r="65" spans="1:6" x14ac:dyDescent="0.35">
      <c r="A65" s="34" t="s">
        <v>36</v>
      </c>
      <c r="B65" s="12">
        <f>F65/C65*B53*1000</f>
        <v>266.49875000000003</v>
      </c>
      <c r="C65" s="125">
        <v>445.59308439533021</v>
      </c>
      <c r="D65" s="124">
        <f>E65/8</f>
        <v>1.3716269875</v>
      </c>
      <c r="E65" s="28">
        <f>F65/C65*E54</f>
        <v>10.9730159</v>
      </c>
      <c r="F65" s="33">
        <v>0.625</v>
      </c>
    </row>
    <row r="66" spans="1:6" ht="17.5" x14ac:dyDescent="0.45">
      <c r="A66" s="43" t="s">
        <v>13</v>
      </c>
      <c r="B66" s="44" t="s">
        <v>14</v>
      </c>
      <c r="C66" s="17"/>
      <c r="D66" s="18"/>
      <c r="E66" s="19"/>
      <c r="F66" s="20"/>
    </row>
    <row r="67" spans="1:6" ht="17.5" x14ac:dyDescent="0.35">
      <c r="A67" s="45" t="s">
        <v>15</v>
      </c>
      <c r="B67" s="12">
        <f>F67/C67*B53*1000</f>
        <v>380</v>
      </c>
      <c r="C67" s="46">
        <v>500</v>
      </c>
      <c r="D67" s="47">
        <v>6.2</v>
      </c>
      <c r="E67" s="48">
        <f>F67/C67*E53</f>
        <v>16</v>
      </c>
      <c r="F67" s="49">
        <v>1</v>
      </c>
    </row>
    <row r="68" spans="1:6" ht="17.5" x14ac:dyDescent="0.45">
      <c r="A68" s="43" t="s">
        <v>13</v>
      </c>
      <c r="B68" s="50" t="s">
        <v>16</v>
      </c>
      <c r="C68" s="51"/>
      <c r="D68" s="52">
        <v>1.3299999999999999E-2</v>
      </c>
      <c r="E68" s="53"/>
      <c r="F68" s="54"/>
    </row>
    <row r="69" spans="1:6" ht="16" thickBot="1" x14ac:dyDescent="0.4">
      <c r="A69" s="55" t="s">
        <v>17</v>
      </c>
      <c r="B69" s="56">
        <f>B55+B67+B56+B61+B59+B60+B63+B64+B62+B54+B57+B58+B65</f>
        <v>190000</v>
      </c>
      <c r="C69" s="57"/>
      <c r="D69" s="58">
        <v>1000</v>
      </c>
      <c r="E69" s="59">
        <f>E55+E67+E56+E61+E59+E60+E63+E64+E62+E54</f>
        <v>7966.4</v>
      </c>
      <c r="F69" s="60"/>
    </row>
    <row r="70" spans="1:6" x14ac:dyDescent="0.35">
      <c r="A70" s="61"/>
      <c r="B70" s="119"/>
      <c r="C70" s="120"/>
      <c r="D70" s="121"/>
      <c r="E70" s="119"/>
      <c r="F70" s="120"/>
    </row>
    <row r="71" spans="1:6" x14ac:dyDescent="0.35">
      <c r="A71" s="61" t="s">
        <v>50</v>
      </c>
    </row>
    <row r="72" spans="1:6" x14ac:dyDescent="0.35">
      <c r="A72" s="122" t="s">
        <v>52</v>
      </c>
    </row>
  </sheetData>
  <mergeCells count="12">
    <mergeCell ref="B51:F51"/>
    <mergeCell ref="C52:C53"/>
    <mergeCell ref="D52:D53"/>
    <mergeCell ref="F52:F53"/>
    <mergeCell ref="A51:A53"/>
    <mergeCell ref="A1:E1"/>
    <mergeCell ref="A9:E9"/>
    <mergeCell ref="A26:A28"/>
    <mergeCell ref="B26:F26"/>
    <mergeCell ref="C27:C28"/>
    <mergeCell ref="D27:D28"/>
    <mergeCell ref="F27:F28"/>
  </mergeCells>
  <pageMargins left="0.7" right="0.7" top="0.75" bottom="0.75" header="0.3" footer="0.3"/>
  <pageSetup paperSize="9" scale="52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Solutions mères</vt:lpstr>
      <vt:lpstr>'Solutions mères'!Zone_d_impression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Marion Prudent</dc:creator>
  <cp:lastModifiedBy>corentin maslard</cp:lastModifiedBy>
  <cp:lastPrinted>2025-02-14T14:00:44Z</cp:lastPrinted>
  <dcterms:created xsi:type="dcterms:W3CDTF">2020-02-28T11:51:31Z</dcterms:created>
  <dcterms:modified xsi:type="dcterms:W3CDTF">2025-02-14T14:05:00Z</dcterms:modified>
</cp:coreProperties>
</file>